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6地域密着\01.地域密着全般\02.処遇改善加算\01.計画書\R6\"/>
    </mc:Choice>
  </mc:AlternateContent>
  <xr:revisionPtr revIDLastSave="0" documentId="13_ncr:1_{3DDF44B7-E593-4CAB-8F3E-2FCF3AC8B049}" xr6:coauthVersionLast="47" xr6:coauthVersionMax="47" xr10:uidLastSave="{00000000-0000-0000-0000-000000000000}"/>
  <bookViews>
    <workbookView xWindow="-120" yWindow="-120" windowWidth="20730" windowHeight="11160" firstSheet="1"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<sst xmlns="http://schemas.openxmlformats.org/spreadsheetml/2006/main" count="6878" uniqueCount="2437">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</sst>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5"/>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3"/>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0"/>
              <a:chExt cx="301792" cy="494805"/>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6"/>
              <a:chExt cx="308371" cy="77926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4" y="8168792"/>
              <a:chExt cx="217576"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0" y="8166093"/>
              <a:chExt cx="208607" cy="74972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9"/>
              <a:chExt cx="308371" cy="76289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5"/>
              <a:chExt cx="301792" cy="49474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70"/>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70"/>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6"/>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706"/>
              <a:chExt cx="217621" cy="79260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6" y="8168706"/>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8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1" y="8166017"/>
              <a:chExt cx="208650" cy="749810"/>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1" y="8166017"/>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1" y="864071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8" y="7305239"/>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1"/>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6"/>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6"/>
              <a:chExt cx="301792" cy="78007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0"/>
              <a:chExt cx="308371" cy="762875"/>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42"/>
              <a:chExt cx="301792" cy="49476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4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8"/>
              <a:chExt cx="308371" cy="779256"/>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8"/>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1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0" y="8168791"/>
              <a:chExt cx="217571" cy="792414"/>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098" y="816879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0" y="872307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2" y="8166053"/>
              <a:chExt cx="208633"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88" y="8166053"/>
                <a:ext cx="207107"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2" y="8640729"/>
                <a:ext cx="186518"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8"/>
              <a:chExt cx="301595" cy="707483"/>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5"/>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3"/>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0"/>
              <a:chExt cx="301792" cy="494805"/>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6"/>
              <a:chExt cx="308371" cy="77926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4" y="8168792"/>
              <a:chExt cx="217576"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0" y="8166093"/>
              <a:chExt cx="208607" cy="74972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5"/>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3"/>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0"/>
              <a:chExt cx="301792" cy="494805"/>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6"/>
              <a:chExt cx="308371" cy="77926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4" y="8168792"/>
              <a:chExt cx="217576"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0" y="8166093"/>
              <a:chExt cx="208607" cy="74972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5"/>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3"/>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0"/>
              <a:chExt cx="301792" cy="494805"/>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6"/>
              <a:chExt cx="308371" cy="77926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4" y="8168792"/>
              <a:chExt cx="217576"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0" y="8166093"/>
              <a:chExt cx="208607" cy="74972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5"/>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3"/>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0"/>
              <a:chExt cx="301792" cy="494805"/>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6"/>
              <a:chExt cx="308371" cy="77926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4" y="8168792"/>
              <a:chExt cx="217576"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0" y="8166093"/>
              <a:chExt cx="208607" cy="74972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5"/>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3"/>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0"/>
              <a:chExt cx="301792" cy="494805"/>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6"/>
              <a:chExt cx="308371" cy="77926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4" y="8168792"/>
              <a:chExt cx="217576"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0" y="8166093"/>
              <a:chExt cx="208607" cy="74972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5"/>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3"/>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0"/>
              <a:chExt cx="301792" cy="494805"/>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6"/>
              <a:chExt cx="308371" cy="77926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4" y="8168792"/>
              <a:chExt cx="217576"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0" y="8166093"/>
              <a:chExt cx="208607" cy="74972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5"/>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20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3"/>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0"/>
              <a:chExt cx="301792" cy="494805"/>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6"/>
              <a:chExt cx="308371" cy="77926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4" y="8168792"/>
              <a:chExt cx="217576"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7" y="8168792"/>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4" y="872309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0" y="8166093"/>
              <a:chExt cx="208607" cy="74972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8" y="8166093"/>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0" y="8640697"/>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2429</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2430</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2291</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1334567890</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11.4</v>
      </c>
      <c r="Q5" s="1078"/>
      <c r="R5" s="1078"/>
      <c r="S5" s="1079" t="s">
        <v>7</v>
      </c>
      <c r="T5" s="1080"/>
      <c r="U5" s="1080"/>
      <c r="V5" s="1080"/>
      <c r="W5" s="1080"/>
      <c r="X5" s="1081"/>
      <c r="Y5" s="1057" t="s">
        <v>260</v>
      </c>
      <c r="Z5" s="1057"/>
      <c r="AA5" s="1057"/>
      <c r="AB5" s="1057"/>
      <c r="AC5" s="1057"/>
      <c r="AD5" s="1057"/>
      <c r="AE5" s="1025">
        <v>225000</v>
      </c>
      <c r="AF5" s="1026"/>
      <c r="AG5" s="1026"/>
      <c r="AH5" s="1027"/>
      <c r="AI5" s="1025">
        <v>40000</v>
      </c>
      <c r="AJ5" s="1026"/>
      <c r="AK5" s="1026"/>
      <c r="AL5" s="1027"/>
      <c r="AM5" s="1028">
        <f>AE5-AI5</f>
        <v>185000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補助金を取得する場合、４月からベア加算の算定が必要。その場合、６月以降は自然と新加算Ⅱに移行可能。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9</v>
      </c>
      <c r="C9" s="1088"/>
      <c r="D9" s="1088"/>
      <c r="E9" s="1088"/>
      <c r="F9" s="1089"/>
      <c r="G9" s="1090" t="s">
        <v>10</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0.224</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0.13700000000000001</v>
      </c>
      <c r="C10" s="1097"/>
      <c r="D10" s="1097"/>
      <c r="E10" s="1097"/>
      <c r="F10" s="1098"/>
      <c r="G10" s="1096">
        <f>IFERROR(VLOOKUP(Y5,【参考】数式用!$A$5:$J$27,MATCH(G9,【参考】数式用!$B$4:$J$4,0)+1,0),"")</f>
        <v>4.2000000000000003E-2</v>
      </c>
      <c r="H10" s="1097"/>
      <c r="I10" s="1097"/>
      <c r="J10" s="1097"/>
      <c r="K10" s="1098"/>
      <c r="L10" s="1096">
        <f>IFERROR(VLOOKUP(Y5,【参考】数式用!$A$5:$J$27,MATCH(L9,【参考】数式用!$B$4:$J$4,0)+1,0),"")</f>
        <v>0</v>
      </c>
      <c r="M10" s="1097"/>
      <c r="N10" s="1097"/>
      <c r="O10" s="1097"/>
      <c r="P10" s="1098"/>
      <c r="Q10" s="1102">
        <f>SUM(B10,G10,L10)</f>
        <v>0.17900000000000002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新加算Ⅴ(３)</v>
      </c>
      <c r="W11" s="1048"/>
      <c r="X11" s="1048"/>
      <c r="Y11" s="1048"/>
      <c r="Z11" s="1048"/>
      <c r="AA11" s="1021" t="str">
        <f>IFERROR(VLOOKUP(AS1,【参考】数式用2!E6:L23,6,FALSE),"")</f>
        <v>４月からベア加算を算定せず、６月から月額賃金改善要件Ⅱも満たさない場合、Ⅴ(３)となる。なお、R7年度以降は月額賃金改善要件Ⅱが必要。</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0.2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f>IFERROR(VLOOKUP(AS1,【参考】数式用2!E6:L23,8,FALSE),"")</f>
        <v>0</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2223</v>
      </c>
      <c r="C40" s="1138"/>
      <c r="D40" s="1138"/>
      <c r="E40" s="1138"/>
      <c r="F40" s="1138"/>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02">
        <f>SUM(G50,L50,Q50)</f>
        <v>0.20300000000000001</v>
      </c>
      <c r="W50" s="1103"/>
      <c r="X50" s="1103"/>
      <c r="Y50" s="1103"/>
      <c r="Z50" s="1103"/>
      <c r="AA50" s="1038"/>
      <c r="AB50" s="103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577866</v>
      </c>
      <c r="H51" s="1121"/>
      <c r="I51" s="1121"/>
      <c r="J51" s="1121"/>
      <c r="K51" s="148" t="s">
        <v>2289</v>
      </c>
      <c r="L51" s="1120">
        <f>IFERROR(ROUNDDOWN(ROUND(AM5*L50,0)*P5,0)*H53,"")</f>
        <v>177156</v>
      </c>
      <c r="M51" s="1121"/>
      <c r="N51" s="1121"/>
      <c r="O51" s="1121"/>
      <c r="P51" s="148" t="s">
        <v>2289</v>
      </c>
      <c r="Q51" s="1120">
        <f>IFERROR(ROUNDDOWN(ROUND(AM5*Q50,0)*P5,0)*H53,"")</f>
        <v>101232</v>
      </c>
      <c r="R51" s="1121"/>
      <c r="S51" s="1121"/>
      <c r="T51" s="1121"/>
      <c r="U51" s="149" t="s">
        <v>2289</v>
      </c>
      <c r="V51" s="1122">
        <f>IFERROR(SUM(G51,L51,Q51),"")</f>
        <v>856254</v>
      </c>
      <c r="W51" s="1123"/>
      <c r="X51" s="1123"/>
      <c r="Y51" s="1123"/>
      <c r="Z51" s="150" t="s">
        <v>2289</v>
      </c>
      <c r="AB51" s="151"/>
      <c r="AC51" s="1120">
        <f>IFERROR(ROUNDDOWN(ROUND(AM5*AC50,0)*P5,0)*AD53,"")</f>
        <v>4724160</v>
      </c>
      <c r="AD51" s="1121"/>
      <c r="AE51" s="1121"/>
      <c r="AF51" s="1121"/>
      <c r="AG51" s="1121"/>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(288,933円/月)</v>
      </c>
      <c r="H52" s="1059"/>
      <c r="I52" s="1059"/>
      <c r="J52" s="1059"/>
      <c r="K52" s="1059"/>
      <c r="L52" s="1059" t="str">
        <f>IFERROR("("&amp;TEXT(L51/H53,"#,##0円")&amp;"/月)","")</f>
        <v>(88,578円/月)</v>
      </c>
      <c r="M52" s="1059"/>
      <c r="N52" s="1059"/>
      <c r="O52" s="1059"/>
      <c r="P52" s="1059"/>
      <c r="Q52" s="1059" t="str">
        <f>IFERROR("("&amp;TEXT(Q51/H53,"#,##0円")&amp;"/月)","")</f>
        <v>(50,616円/月)</v>
      </c>
      <c r="R52" s="1059"/>
      <c r="S52" s="1059"/>
      <c r="T52" s="1059"/>
      <c r="U52" s="1059"/>
      <c r="V52" s="1059" t="str">
        <f>IFERROR("("&amp;TEXT(V51/H53,"#,##0円")&amp;"/月)","")</f>
        <v>(428,127円/月)</v>
      </c>
      <c r="W52" s="1059"/>
      <c r="X52" s="1059"/>
      <c r="Y52" s="1059"/>
      <c r="Z52" s="1059"/>
      <c r="AB52" s="151"/>
      <c r="AC52" s="1139" t="str">
        <f>IFERROR("("&amp;TEXT(AC51/AD53,"#,##0円")&amp;"/月)","")</f>
        <v>(472,416円/月)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2423</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1334567891</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2431</v>
      </c>
      <c r="T5" s="1080"/>
      <c r="U5" s="1080"/>
      <c r="V5" s="1080"/>
      <c r="W5" s="1080"/>
      <c r="X5" s="1081"/>
      <c r="Y5" s="1057" t="s">
        <v>281</v>
      </c>
      <c r="Z5" s="1057"/>
      <c r="AA5" s="1057"/>
      <c r="AB5" s="1057"/>
      <c r="AC5" s="1057"/>
      <c r="AD5" s="1057"/>
      <c r="AE5" s="1025">
        <v>385000</v>
      </c>
      <c r="AF5" s="1026"/>
      <c r="AG5" s="1026"/>
      <c r="AH5" s="1027"/>
      <c r="AI5" s="1025">
        <v>80000</v>
      </c>
      <c r="AJ5" s="1026"/>
      <c r="AK5" s="1026"/>
      <c r="AL5" s="1027"/>
      <c r="AM5" s="1028">
        <f>AE5-AI5</f>
        <v>305000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267</v>
      </c>
      <c r="C9" s="1088"/>
      <c r="D9" s="1088"/>
      <c r="E9" s="1088"/>
      <c r="F9" s="1089"/>
      <c r="G9" s="1090" t="s">
        <v>13</v>
      </c>
      <c r="H9" s="1091"/>
      <c r="I9" s="1091"/>
      <c r="J9" s="1091"/>
      <c r="K9" s="1092"/>
      <c r="L9" s="1093" t="s">
        <v>15</v>
      </c>
      <c r="M9" s="1094"/>
      <c r="N9" s="1094"/>
      <c r="O9" s="1094"/>
      <c r="P9" s="1095"/>
      <c r="Q9" s="1082" t="s">
        <v>2200</v>
      </c>
      <c r="R9" s="1083"/>
      <c r="S9" s="1083"/>
      <c r="T9" s="998"/>
      <c r="U9" s="999"/>
      <c r="V9" s="1042">
        <f>IFERROR(VLOOKUP(Y5,【参考】数式用!$A$5:$AB$27,MATCH(V8,【参考】数式用!$B$4:$AB$4,0)+1,FALSE),"")</f>
        <v>8.9999999999999983E-2</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4.2999999999999997E-2</v>
      </c>
      <c r="C10" s="1097"/>
      <c r="D10" s="1097"/>
      <c r="E10" s="1097"/>
      <c r="F10" s="1098"/>
      <c r="G10" s="1096">
        <f>IFERROR(VLOOKUP(Y5,【参考】数式用!$A$5:$J$27,MATCH(G9,【参考】数式用!$B$4:$J$4,0)+1,0),"")</f>
        <v>0</v>
      </c>
      <c r="H10" s="1097"/>
      <c r="I10" s="1097"/>
      <c r="J10" s="1097"/>
      <c r="K10" s="1098"/>
      <c r="L10" s="1096">
        <f>IFERROR(VLOOKUP(Y5,【参考】数式用!$A$5:$J$27,MATCH(L9,【参考】数式用!$B$4:$J$4,0)+1,0),"")</f>
        <v>1.0999999999999999E-2</v>
      </c>
      <c r="M10" s="1097"/>
      <c r="N10" s="1097"/>
      <c r="O10" s="1097"/>
      <c r="P10" s="1098"/>
      <c r="Q10" s="1102">
        <f>SUM(B10,G10,L10)</f>
        <v>5.3999999999999992E-2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新加算Ⅲ</v>
      </c>
      <c r="W11" s="1048"/>
      <c r="X11" s="1048"/>
      <c r="Y11" s="1048"/>
      <c r="Z11" s="1048"/>
      <c r="AA11" s="1021" t="str">
        <f>IFERROR(VLOOKUP(AS1,【参考】数式用2!E6:L23,6,FALSE),"")</f>
        <v>キャリアパス要件Ⅲを「R6年度中の対応の誓約」で満たし、４月から旧処遇加算Ⅰを算定可。その場合、６月以降は自然と新加算Ⅲに移行可能。</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7.9999999999999988E-2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新加算Ⅳ</v>
      </c>
      <c r="W14" s="1048"/>
      <c r="X14" s="1048"/>
      <c r="Y14" s="1048"/>
      <c r="Z14" s="1048"/>
      <c r="AA14" s="103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6.3999999999999987E-2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t="s">
        <v>2271</v>
      </c>
      <c r="AE41" s="1142"/>
      <c r="AF41" s="1142"/>
      <c r="AG41" s="1142"/>
      <c r="AH41" s="1143"/>
      <c r="AI41" s="998"/>
      <c r="AJ41" s="999"/>
      <c r="AK41" s="234" t="s">
        <v>90</v>
      </c>
      <c r="AL41" s="1141" t="s">
        <v>2271</v>
      </c>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02">
        <f>SUM(G50,L50,Q50)</f>
        <v>7.9999999999999988E-2</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392290</v>
      </c>
      <c r="H51" s="1121"/>
      <c r="I51" s="1121"/>
      <c r="J51" s="1121"/>
      <c r="K51" s="148" t="s">
        <v>2289</v>
      </c>
      <c r="L51" s="1120">
        <f>IFERROR(ROUNDDOWN(ROUND(AM5*L50,0)*P5,0)*H53,"")</f>
        <v>66490</v>
      </c>
      <c r="M51" s="1121"/>
      <c r="N51" s="1121"/>
      <c r="O51" s="1121"/>
      <c r="P51" s="148" t="s">
        <v>2289</v>
      </c>
      <c r="Q51" s="1120">
        <f>IFERROR(ROUNDDOWN(ROUND(AM5*Q50,0)*P5,0)*H53,"")</f>
        <v>73138</v>
      </c>
      <c r="R51" s="1121"/>
      <c r="S51" s="1121"/>
      <c r="T51" s="1121"/>
      <c r="U51" s="149" t="s">
        <v>2289</v>
      </c>
      <c r="V51" s="1122">
        <f>IFERROR(SUM(G51,L51,Q51),"")</f>
        <v>531918</v>
      </c>
      <c r="W51" s="1123"/>
      <c r="X51" s="1123"/>
      <c r="Y51" s="1123"/>
      <c r="Z51" s="150" t="s">
        <v>2289</v>
      </c>
      <c r="AB51" s="151"/>
      <c r="AC51" s="1120" t="str">
        <f>IFERROR(ROUNDDOWN(ROUND(AM5*AC50,0)*P5,0)*AD53,"")</f>
        <v/>
      </c>
      <c r="AD51" s="1121"/>
      <c r="AE51" s="1121"/>
      <c r="AF51" s="1121"/>
      <c r="AG51" s="1121"/>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(196,145円/月)</v>
      </c>
      <c r="H52" s="1059"/>
      <c r="I52" s="1059"/>
      <c r="J52" s="1059"/>
      <c r="K52" s="1059"/>
      <c r="L52" s="1059" t="str">
        <f>IFERROR("("&amp;TEXT(L51/H53,"#,##0円")&amp;"/月)","")</f>
        <v>(33,245円/月)</v>
      </c>
      <c r="M52" s="1059"/>
      <c r="N52" s="1059"/>
      <c r="O52" s="1059"/>
      <c r="P52" s="1059"/>
      <c r="Q52" s="1059" t="str">
        <f>IFERROR("("&amp;TEXT(Q51/H53,"#,##0円")&amp;"/月)","")</f>
        <v>(36,569円/月)</v>
      </c>
      <c r="R52" s="1059"/>
      <c r="S52" s="1059"/>
      <c r="T52" s="1059"/>
      <c r="U52" s="1059"/>
      <c r="V52" s="1059" t="str">
        <f>IFERROR("("&amp;TEXT(V51/H53,"#,##0円")&amp;"/月)","")</f>
        <v>(265,959円/月)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2432</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1334567892</v>
      </c>
      <c r="C5" s="1073"/>
      <c r="D5" s="1073"/>
      <c r="E5" s="1073"/>
      <c r="F5" s="1073"/>
      <c r="G5" s="1074" t="s">
        <v>2436</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2435</v>
      </c>
      <c r="T5" s="1080"/>
      <c r="U5" s="1080"/>
      <c r="V5" s="1080"/>
      <c r="W5" s="1080"/>
      <c r="X5" s="1081"/>
      <c r="Y5" s="1057" t="s">
        <v>284</v>
      </c>
      <c r="Z5" s="1057"/>
      <c r="AA5" s="1057"/>
      <c r="AB5" s="1057"/>
      <c r="AC5" s="1057"/>
      <c r="AD5" s="1057"/>
      <c r="AE5" s="1025">
        <v>325000</v>
      </c>
      <c r="AF5" s="1026"/>
      <c r="AG5" s="1026"/>
      <c r="AH5" s="1027"/>
      <c r="AI5" s="1025">
        <v>0</v>
      </c>
      <c r="AJ5" s="1026"/>
      <c r="AK5" s="1026"/>
      <c r="AL5" s="1027"/>
      <c r="AM5" s="1028">
        <f>AE5-AI5</f>
        <v>325000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533">
        <v>10</v>
      </c>
      <c r="G15" s="530" t="s">
        <v>2284</v>
      </c>
      <c r="H15" s="1106" t="s">
        <v>2285</v>
      </c>
      <c r="I15" s="1106"/>
      <c r="J15" s="1119"/>
      <c r="K15" s="147">
        <v>7</v>
      </c>
      <c r="L15" s="530" t="s">
        <v>2283</v>
      </c>
      <c r="M15" s="147">
        <v>3</v>
      </c>
      <c r="N15" s="530" t="s">
        <v>2284</v>
      </c>
      <c r="O15" s="530" t="s">
        <v>2286</v>
      </c>
      <c r="P15" s="204">
        <f>(K15*12+M15)-(D15*12+F15)+1</f>
        <v>6</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
      </c>
      <c r="AD20" s="1065"/>
      <c r="AE20" s="1065"/>
      <c r="AF20" s="1065"/>
      <c r="AG20" s="1065"/>
      <c r="AH20" s="1065"/>
      <c r="AI20" s="191"/>
      <c r="AJ20" s="191"/>
      <c r="AK20" s="1065" t="str">
        <f>IF(OR(F15=4,F15=5),"R6.6","R"&amp;D15&amp;"."&amp;F15)&amp;"～R"&amp;K15&amp;"."&amp;M15</f>
        <v>R6.10～R7.3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t="s">
        <v>2271</v>
      </c>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f>IFERROR(ROUNDDOWN(ROUND(AM5*AC50,0)*P5,0)*AD53,"")</f>
        <v>1912950</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
      </c>
      <c r="W52" s="1059"/>
      <c r="X52" s="1059"/>
      <c r="Y52" s="1059"/>
      <c r="Z52" s="1059"/>
      <c r="AB52" s="151"/>
      <c r="AC52" s="1139" t="str">
        <f>IFERROR("("&amp;TEXT(AC51/AD53,"#,##0円")&amp;"/月)","")</f>
        <v>(318,825円/月)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2424</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1334567893</v>
      </c>
      <c r="C5" s="1073"/>
      <c r="D5" s="1073"/>
      <c r="E5" s="1073"/>
      <c r="F5" s="1073"/>
      <c r="G5" s="1074" t="s">
        <v>2433</v>
      </c>
      <c r="H5" s="1074"/>
      <c r="I5" s="1074"/>
      <c r="J5" s="1075" t="s">
        <v>5</v>
      </c>
      <c r="K5" s="1075"/>
      <c r="L5" s="1075"/>
      <c r="M5" s="1076" t="s">
        <v>1320</v>
      </c>
      <c r="N5" s="1076"/>
      <c r="O5" s="1076"/>
      <c r="P5" s="1077">
        <f>IF(Y5="","",IFERROR(INDEX(【参考】数式用3!$G$3:$I$451,MATCH(M5,【参考】数式用3!$F$3:$F$451,0),MATCH(VLOOKUP(Y5,【参考】数式用3!$J$2:$K$26,2,FALSE),【参考】数式用3!$G$2:$I$2,0)),10))</f>
        <v>11.1</v>
      </c>
      <c r="Q5" s="1078"/>
      <c r="R5" s="1078"/>
      <c r="S5" s="1079" t="s">
        <v>2434</v>
      </c>
      <c r="T5" s="1080"/>
      <c r="U5" s="1080"/>
      <c r="V5" s="1080"/>
      <c r="W5" s="1080"/>
      <c r="X5" s="1081"/>
      <c r="Y5" s="1057" t="s">
        <v>292</v>
      </c>
      <c r="Z5" s="1057"/>
      <c r="AA5" s="1057"/>
      <c r="AB5" s="1057"/>
      <c r="AC5" s="1057"/>
      <c r="AD5" s="1057"/>
      <c r="AE5" s="1025">
        <v>425000</v>
      </c>
      <c r="AF5" s="1026"/>
      <c r="AG5" s="1026"/>
      <c r="AH5" s="1027"/>
      <c r="AI5" s="1025">
        <v>80000</v>
      </c>
      <c r="AJ5" s="1026"/>
      <c r="AK5" s="1026"/>
      <c r="AL5" s="1027"/>
      <c r="AM5" s="1028">
        <f>AE5-AI5</f>
        <v>345000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新加算Ⅳ</v>
      </c>
      <c r="W8" s="1040"/>
      <c r="X8" s="1040"/>
      <c r="Y8" s="1040"/>
      <c r="Z8" s="1041"/>
      <c r="AA8" s="102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t="s">
        <v>268</v>
      </c>
      <c r="C9" s="1088"/>
      <c r="D9" s="1088"/>
      <c r="E9" s="1088"/>
      <c r="F9" s="1089"/>
      <c r="G9" s="1090" t="s">
        <v>13</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0.106</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4.1000000000000002E-2</v>
      </c>
      <c r="C10" s="1097"/>
      <c r="D10" s="1097"/>
      <c r="E10" s="1097"/>
      <c r="F10" s="1098"/>
      <c r="G10" s="1096">
        <f>IFERROR(VLOOKUP(Y5,【参考】数式用!$A$5:$J$27,MATCH(G9,【参考】数式用!$B$4:$J$4,0)+1,0),"")</f>
        <v>0</v>
      </c>
      <c r="H10" s="1097"/>
      <c r="I10" s="1097"/>
      <c r="J10" s="1097"/>
      <c r="K10" s="1098"/>
      <c r="L10" s="1096">
        <f>IFERROR(VLOOKUP(Y5,【参考】数式用!$A$5:$J$27,MATCH(L9,【参考】数式用!$B$4:$J$4,0)+1,0),"")</f>
        <v>0</v>
      </c>
      <c r="M10" s="1097"/>
      <c r="N10" s="1097"/>
      <c r="O10" s="1097"/>
      <c r="P10" s="1098"/>
      <c r="Q10" s="1102">
        <f>SUM(B10,G10,L10)</f>
        <v>4.1000000000000002E-2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新加算Ⅴ(11)</v>
      </c>
      <c r="W11" s="1048"/>
      <c r="X11" s="1048"/>
      <c r="Y11" s="1048"/>
      <c r="Z11" s="1048"/>
      <c r="AA11" s="102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8.8999999999999996E-2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新加算Ⅴ(14)</v>
      </c>
      <c r="W14" s="1048"/>
      <c r="X14" s="1048"/>
      <c r="Y14" s="1048"/>
      <c r="Z14" s="1048"/>
      <c r="AA14" s="103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5.6000000000000001E-2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処遇加算Ⅱ</v>
      </c>
      <c r="H49" s="1125"/>
      <c r="I49" s="1125"/>
      <c r="J49" s="1125"/>
      <c r="K49" s="1165"/>
      <c r="L49" s="1124" t="str">
        <f>IFERROR(IF(G9="","",IF(AND(OR(AH61=1,AH61=2),AH62=1,AH63=1),"特定加算Ⅰ",IF(AND(OR(AH61=1,AH61=2),AH62=2,AH63=1),"特定加算Ⅱ",IF(OR(AH61=3,AH62=2,AH63=2),"特定加算なし","")))),"")</f>
        <v>特定加算なし</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02">
        <f>SUM(G50,L50,Q50)</f>
        <v>9.0999999999999998E-2</v>
      </c>
      <c r="W50" s="1103"/>
      <c r="X50" s="1103"/>
      <c r="Y50" s="1103"/>
      <c r="Z50" s="1103"/>
      <c r="AA50" s="1038"/>
      <c r="AB50" s="103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f>IFERROR(ROUNDDOWN(ROUND(AM5*G50,0)*P5,0)*H53,"")</f>
        <v>566766</v>
      </c>
      <c r="H51" s="1121"/>
      <c r="I51" s="1121"/>
      <c r="J51" s="1121"/>
      <c r="K51" s="148" t="s">
        <v>2289</v>
      </c>
      <c r="L51" s="1120">
        <f>IFERROR(ROUNDDOWN(ROUND(AM5*L50,0)*P5,0)*H53,"")</f>
        <v>0</v>
      </c>
      <c r="M51" s="1121"/>
      <c r="N51" s="1121"/>
      <c r="O51" s="1121"/>
      <c r="P51" s="148" t="s">
        <v>2289</v>
      </c>
      <c r="Q51" s="1120">
        <f>IFERROR(ROUNDDOWN(ROUND(AM5*Q50,0)*P5,0)*H53,"")</f>
        <v>130202</v>
      </c>
      <c r="R51" s="1121"/>
      <c r="S51" s="1121"/>
      <c r="T51" s="1121"/>
      <c r="U51" s="149" t="s">
        <v>2289</v>
      </c>
      <c r="V51" s="1122">
        <f>IFERROR(SUM(G51,L51,Q51),"")</f>
        <v>696968</v>
      </c>
      <c r="W51" s="1123"/>
      <c r="X51" s="1123"/>
      <c r="Y51" s="1123"/>
      <c r="Z51" s="150" t="s">
        <v>2289</v>
      </c>
      <c r="AB51" s="151"/>
      <c r="AC51" s="1120">
        <f>IFERROR(ROUNDDOWN(ROUND(AM5*AC50,0)*P5,0)*AD53,"")</f>
        <v>4059270</v>
      </c>
      <c r="AD51" s="1121"/>
      <c r="AE51" s="1121"/>
      <c r="AF51" s="1121"/>
      <c r="AG51" s="1121"/>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(283,383円/月)</v>
      </c>
      <c r="H52" s="1059"/>
      <c r="I52" s="1059"/>
      <c r="J52" s="1059"/>
      <c r="K52" s="1059"/>
      <c r="L52" s="1059" t="str">
        <f>IFERROR("("&amp;TEXT(L51/H53,"#,##0円")&amp;"/月)","")</f>
        <v>(0円/月)</v>
      </c>
      <c r="M52" s="1059"/>
      <c r="N52" s="1059"/>
      <c r="O52" s="1059"/>
      <c r="P52" s="1059"/>
      <c r="Q52" s="1059" t="str">
        <f>IFERROR("("&amp;TEXT(Q51/H53,"#,##0円")&amp;"/月)","")</f>
        <v>(65,101円/月)</v>
      </c>
      <c r="R52" s="1059"/>
      <c r="S52" s="1059"/>
      <c r="T52" s="1059"/>
      <c r="U52" s="1059"/>
      <c r="V52" s="1059" t="str">
        <f>IFERROR("("&amp;TEXT(V51/H53,"#,##0円")&amp;"/月)","")</f>
        <v>(348,484円/月)</v>
      </c>
      <c r="W52" s="1059"/>
      <c r="X52" s="1059"/>
      <c r="Y52" s="1059"/>
      <c r="Z52" s="1059"/>
      <c r="AB52" s="151"/>
      <c r="AC52" s="1139" t="str">
        <f>IFERROR("("&amp;TEXT(AC51/AD53,"#,##0円")&amp;"/月)","")</f>
        <v>(405,927円/月)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2425</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2426</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2427</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2428</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猪野　あかり</cp:lastModifiedBy>
  <cp:lastPrinted>2024-03-11T13:42:51Z</cp:lastPrinted>
  <dcterms:created xsi:type="dcterms:W3CDTF">2015-06-05T18:19:34Z</dcterms:created>
  <dcterms:modified xsi:type="dcterms:W3CDTF">2024-03-25T03:06:41Z</dcterms:modified>
</cp:coreProperties>
</file>